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<sst xmlns="http://schemas.openxmlformats.org/spreadsheetml/2006/main" count="34" uniqueCount="34">
  <si>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№ п/п</t>
  </si>
  <si>
    <t>Кадастровая стоимость объекта в рублях по кадастровой справке (кадастровому паспорту)</t>
  </si>
  <si>
    <t>Предполагаемый процент понижения стоимости объекта после принятия кадастровой стоимости равной рыночной</t>
  </si>
  <si>
    <t>Рыночная стоимость объекта (предполагаемая)</t>
  </si>
  <si>
    <t>Разница между кадастровой стоимостью и предполагаемой рыночной стоимостью в рублях</t>
  </si>
  <si>
    <t xml:space="preserve">Адрес Объекта / кадастровый номер </t>
  </si>
  <si>
    <t>Площадь кв. м.</t>
  </si>
  <si>
    <t>Расчетчик материальной выгоды от снижения кадастровой стоимости объекта</t>
  </si>
  <si>
    <t>Примеры расчета</t>
  </si>
  <si>
    <t>дом</t>
  </si>
  <si>
    <t>квартира</t>
  </si>
  <si>
    <t>земельный участок</t>
  </si>
  <si>
    <t>бизнес объект</t>
  </si>
  <si>
    <r>
      <t>Ставка налога на недвижимость в соответствии с законодательными актами</t>
    </r>
    <r>
      <rPr>
        <vertAlign val="superscript"/>
        <sz val="11"/>
        <color indexed="8"/>
        <rFont val="Arial"/>
        <family val="2"/>
      </rPr>
      <t>1</t>
    </r>
  </si>
  <si>
    <r>
      <t>Расходы связанные со снижением стоимости кадастровой стоимости объекта до уровня рыночной стоимости</t>
    </r>
    <r>
      <rPr>
        <b/>
        <vertAlign val="superscript"/>
        <sz val="11"/>
        <color indexed="8"/>
        <rFont val="Arial"/>
        <family val="2"/>
      </rPr>
      <t>2</t>
    </r>
  </si>
  <si>
    <r>
      <rPr>
        <vertAlign val="superscript"/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>Узнать ставку налога в зависимости от объекта и его назначения вы можете на сайте Федеральной налоговой службы по конкретному региону https://www.nalog.ru/rn77/service/tax/</t>
    </r>
  </si>
  <si>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Указываются расходы, необходимые для проведения всех необходимых процедур, включая стоимость экспертиз, расходов на услуги представителей, в случае судебного разбирательства, и прочее. Размер суммы может изменяться в каждом конкретном случае</t>
    </r>
  </si>
  <si>
    <r>
      <rPr>
        <vertAlign val="superscript"/>
        <sz val="11"/>
        <color indexed="8"/>
        <rFont val="Arial"/>
        <family val="2"/>
      </rPr>
      <t>5</t>
    </r>
    <r>
      <rPr>
        <sz val="11"/>
        <color indexed="8"/>
        <rFont val="Arial"/>
        <family val="2"/>
      </rPr>
      <t>Физические лица могут получить имущественный вычет из налоговый базы в отношении объекта недвижимости исходя из величины кадастровой стоимости X кв.м. (квадратура устанавливается отдельно для каждого объекта: жилой дом - 50 кв.м.; квартира - 20 кв.м. и т.д.) общей площади этого объекта.</t>
    </r>
  </si>
  <si>
    <r>
      <rPr>
        <b/>
        <vertAlign val="super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>За каждый налоговый период исчисления налога исходя из кадастровой стоимости в течении 4-х лет предусмотрено применение понижающих коэффициентов для всех объектов, за исключением объектов недвижимости, включенных органом власти субъекта Российской Федерации в перечень в соответствии со статьей 378.2 Кодекса (объекты административно-торгового назначения, общественного питания, бытового обслуживания).                                                                                                                                         В соответствии с ч. 8 ст. 408 НК РФ сумма налога за первых 4 налоговых периода с начала применения в субъекте РФ порядка определения налоговой базы исходя из кадастровой стоимости объекта исчисляется по следующей формуле:
Сумма налога в конкретном периоде = (Н1 - Н2) x К + Н2,
Н1 - сумма налога, исчисленная из кадастровой стоимости;
Н2 - сумма налога, исчисленная исходя из соответствующей инвентаризационной стоимости объекта за последний налоговый период, либо сумма налога на имущество физических лиц, исчисленная за 2014 год в соответствии с ЗРФ от 09.12.1991 г. №2003-1 "О налогах на имущество физических лиц" и приходящаяся на указанный объект налогообложения;
К - коэффициент, равный:
• 0,2 - применительно к 1-му налоговому периоду
• 0,4 - применительно ко 2-му налоговому периоду;
• 0,6 - применительно к 3-му налоговому периоду;
• 0,8 - применительно к 4-му налоговому периоду.</t>
    </r>
  </si>
  <si>
    <t>Сумма последнего исчисленного налога до применения кадастровой стоимости</t>
  </si>
  <si>
    <t>Расходы приведены исходя из средних цен: 10  тыс. оценка одного объекта + 40 тыс. работа юристов + до 30 тыс. судебная экспертиза</t>
  </si>
  <si>
    <t>Налог с кадастровой стоимости объекта в год (без применения понижающего коэффициента)</t>
  </si>
  <si>
    <t>*</t>
  </si>
  <si>
    <t>*В соответствии с ч. 5 ст. 391 НК РФ некоторые льготные категории граждан могут получить вычет по налогу в отношение одного любого земельного участка, находящегося в их собственности, в размере кадастровой стоимости 600 кв. м. площади з/у</t>
  </si>
  <si>
    <t>2018 г.</t>
  </si>
  <si>
    <t>2019 г.</t>
  </si>
  <si>
    <t>2020 г.</t>
  </si>
  <si>
    <t>2021 г.</t>
  </si>
  <si>
    <r>
      <t>Налог с рыночной стоимости, исчисленный с понижающим коэфициентом</t>
    </r>
    <r>
      <rPr>
        <vertAlign val="super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</t>
    </r>
  </si>
  <si>
    <t>Сумма налога с рыночной стоимости объекта в год (без применения понижающего коэфициента)</t>
  </si>
  <si>
    <r>
      <t>Выгода от оспаривания за 5 лет</t>
    </r>
    <r>
      <rPr>
        <b/>
        <vertAlign val="superscript"/>
        <sz val="11"/>
        <color indexed="8"/>
        <rFont val="Arial"/>
        <family val="2"/>
      </rPr>
      <t>3</t>
    </r>
  </si>
  <si>
    <r>
      <t>Размер вычета с предполагаемой рыночной стоимости по площади</t>
    </r>
    <r>
      <rPr>
        <vertAlign val="superscript"/>
        <sz val="11"/>
        <color indexed="8"/>
        <rFont val="Arial"/>
        <family val="2"/>
      </rPr>
      <t>5</t>
    </r>
  </si>
  <si>
    <t>Данные в выделенных графах вам необходимо менять, исходя из ваших показателей</t>
  </si>
  <si>
    <r>
      <rPr>
        <vertAlign val="superscript"/>
        <sz val="11"/>
        <color indexed="8"/>
        <rFont val="Arial"/>
        <family val="2"/>
      </rPr>
      <t xml:space="preserve">3 </t>
    </r>
    <r>
      <rPr>
        <sz val="11"/>
        <color indexed="8"/>
        <rFont val="Arial"/>
        <family val="2"/>
      </rPr>
      <t>В зависимости от периода возможного изменения рыночной стоимости объекта: в соответствии с п. 3 Постановление Правительства РФ от 08.04.2000 N 316 "Об утверждении Правил проведения государственной кадастровой оценки земель"  переоценка земель проводится не реже 1 раз в 5 лет; по истечении этого периода стоимость имущества может быть пересмотрена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</si>
</sst>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D98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/>
    </xf>
    <xf numFmtId="0" fontId="40" fillId="0" borderId="0" xfId="0" applyFont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172" fontId="40" fillId="0" borderId="10" xfId="0" applyNumberFormat="1" applyFont="1" applyFill="1" applyBorder="1" applyAlignment="1">
      <alignment horizontal="center" vertical="center" wrapText="1"/>
    </xf>
    <xf numFmtId="172" fontId="40" fillId="0" borderId="11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2" fontId="40" fillId="0" borderId="13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 wrapText="1"/>
    </xf>
    <xf numFmtId="172" fontId="40" fillId="0" borderId="14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horizontal="center" vertical="center" wrapText="1"/>
    </xf>
    <xf numFmtId="172" fontId="40" fillId="0" borderId="0" xfId="0" applyNumberFormat="1" applyFont="1" applyFill="1" applyBorder="1" applyAlignment="1">
      <alignment horizontal="center" vertical="center" wrapText="1"/>
    </xf>
    <xf numFmtId="10" fontId="4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8" fontId="4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14" fontId="40" fillId="0" borderId="0" xfId="0" applyNumberFormat="1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172" fontId="40" fillId="0" borderId="10" xfId="0" applyNumberFormat="1" applyFont="1" applyFill="1" applyBorder="1" applyAlignment="1">
      <alignment horizontal="center" vertical="center" wrapText="1"/>
    </xf>
    <xf numFmtId="172" fontId="40" fillId="0" borderId="10" xfId="0" applyNumberFormat="1" applyFont="1" applyFill="1" applyBorder="1" applyAlignment="1">
      <alignment horizontal="center" vertical="center" wrapText="1"/>
    </xf>
    <xf numFmtId="172" fontId="40" fillId="0" borderId="14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wrapText="1"/>
    </xf>
    <xf numFmtId="0" fontId="40" fillId="0" borderId="0" xfId="0" applyFont="1" applyBorder="1" applyAlignment="1">
      <alignment horizontal="left" wrapText="1"/>
    </xf>
    <xf numFmtId="0" fontId="39" fillId="0" borderId="0" xfId="0" applyFont="1" applyBorder="1" applyAlignment="1">
      <alignment horizontal="center"/>
    </xf>
    <xf numFmtId="172" fontId="40" fillId="0" borderId="0" xfId="0" applyNumberFormat="1" applyFont="1" applyFill="1" applyBorder="1" applyAlignment="1">
      <alignment horizontal="center" vertical="center"/>
    </xf>
    <xf numFmtId="2" fontId="40" fillId="33" borderId="10" xfId="0" applyNumberFormat="1" applyFont="1" applyFill="1" applyBorder="1" applyAlignment="1">
      <alignment horizontal="center" vertical="center" wrapText="1"/>
    </xf>
    <xf numFmtId="2" fontId="40" fillId="33" borderId="12" xfId="0" applyNumberFormat="1" applyFont="1" applyFill="1" applyBorder="1" applyAlignment="1">
      <alignment horizontal="center" vertical="center" wrapText="1"/>
    </xf>
    <xf numFmtId="2" fontId="40" fillId="33" borderId="14" xfId="0" applyNumberFormat="1" applyFont="1" applyFill="1" applyBorder="1" applyAlignment="1">
      <alignment horizontal="center" vertical="center" wrapText="1"/>
    </xf>
    <xf numFmtId="172" fontId="40" fillId="33" borderId="10" xfId="0" applyNumberFormat="1" applyFont="1" applyFill="1" applyBorder="1" applyAlignment="1">
      <alignment horizontal="center" vertical="center" wrapText="1"/>
    </xf>
    <xf numFmtId="172" fontId="40" fillId="33" borderId="12" xfId="0" applyNumberFormat="1" applyFont="1" applyFill="1" applyBorder="1" applyAlignment="1">
      <alignment horizontal="center" vertical="center" wrapText="1"/>
    </xf>
    <xf numFmtId="172" fontId="40" fillId="33" borderId="12" xfId="0" applyNumberFormat="1" applyFont="1" applyFill="1" applyBorder="1" applyAlignment="1">
      <alignment horizontal="center" vertical="center" wrapText="1"/>
    </xf>
    <xf numFmtId="172" fontId="40" fillId="33" borderId="14" xfId="0" applyNumberFormat="1" applyFont="1" applyFill="1" applyBorder="1" applyAlignment="1">
      <alignment horizontal="center" vertical="center" wrapText="1"/>
    </xf>
    <xf numFmtId="9" fontId="40" fillId="33" borderId="10" xfId="55" applyNumberFormat="1" applyFont="1" applyFill="1" applyBorder="1" applyAlignment="1">
      <alignment horizontal="center" vertical="center" wrapText="1"/>
    </xf>
    <xf numFmtId="9" fontId="40" fillId="33" borderId="12" xfId="0" applyNumberFormat="1" applyFont="1" applyFill="1" applyBorder="1" applyAlignment="1">
      <alignment horizontal="center" vertical="center" wrapText="1"/>
    </xf>
    <xf numFmtId="9" fontId="40" fillId="33" borderId="10" xfId="0" applyNumberFormat="1" applyFont="1" applyFill="1" applyBorder="1" applyAlignment="1">
      <alignment horizontal="center" vertical="center" wrapText="1"/>
    </xf>
    <xf numFmtId="172" fontId="40" fillId="0" borderId="10" xfId="58" applyNumberFormat="1" applyFont="1" applyBorder="1" applyAlignment="1">
      <alignment horizontal="center" vertical="center"/>
    </xf>
    <xf numFmtId="0" fontId="41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172" fontId="41" fillId="34" borderId="10" xfId="0" applyNumberFormat="1" applyFont="1" applyFill="1" applyBorder="1" applyAlignment="1">
      <alignment horizontal="center" vertical="center" wrapText="1"/>
    </xf>
    <xf numFmtId="8" fontId="41" fillId="34" borderId="10" xfId="0" applyNumberFormat="1" applyFont="1" applyFill="1" applyBorder="1" applyAlignment="1">
      <alignment horizontal="center" vertical="center" wrapText="1"/>
    </xf>
    <xf numFmtId="173" fontId="40" fillId="35" borderId="10" xfId="0" applyNumberFormat="1" applyFont="1" applyFill="1" applyBorder="1" applyAlignment="1">
      <alignment horizontal="center" vertical="center" wrapText="1"/>
    </xf>
    <xf numFmtId="173" fontId="40" fillId="35" borderId="12" xfId="0" applyNumberFormat="1" applyFont="1" applyFill="1" applyBorder="1" applyAlignment="1">
      <alignment horizontal="center" vertical="center" wrapText="1"/>
    </xf>
    <xf numFmtId="173" fontId="40" fillId="35" borderId="10" xfId="0" applyNumberFormat="1" applyFont="1" applyFill="1" applyBorder="1" applyAlignment="1">
      <alignment horizontal="center"/>
    </xf>
    <xf numFmtId="173" fontId="40" fillId="35" borderId="14" xfId="0" applyNumberFormat="1" applyFont="1" applyFill="1" applyBorder="1" applyAlignment="1">
      <alignment horizontal="center" vertical="center" wrapText="1"/>
    </xf>
    <xf numFmtId="172" fontId="40" fillId="35" borderId="10" xfId="0" applyNumberFormat="1" applyFont="1" applyFill="1" applyBorder="1" applyAlignment="1">
      <alignment horizontal="center" vertical="center" wrapText="1"/>
    </xf>
    <xf numFmtId="172" fontId="40" fillId="35" borderId="12" xfId="0" applyNumberFormat="1" applyFont="1" applyFill="1" applyBorder="1" applyAlignment="1">
      <alignment horizontal="center" vertical="center" wrapText="1"/>
    </xf>
    <xf numFmtId="172" fontId="40" fillId="35" borderId="14" xfId="0" applyNumberFormat="1" applyFont="1" applyFill="1" applyBorder="1" applyAlignment="1">
      <alignment horizontal="center" vertical="center" wrapText="1"/>
    </xf>
    <xf numFmtId="0" fontId="40" fillId="36" borderId="12" xfId="0" applyFont="1" applyFill="1" applyBorder="1" applyAlignment="1">
      <alignment horizontal="center" vertical="center"/>
    </xf>
    <xf numFmtId="0" fontId="40" fillId="36" borderId="15" xfId="0" applyFont="1" applyFill="1" applyBorder="1" applyAlignment="1">
      <alignment horizontal="center" vertical="center"/>
    </xf>
    <xf numFmtId="0" fontId="40" fillId="36" borderId="14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wrapText="1"/>
    </xf>
    <xf numFmtId="0" fontId="40" fillId="0" borderId="0" xfId="0" applyFont="1" applyFill="1" applyBorder="1" applyAlignment="1">
      <alignment horizontal="left" vertical="center" wrapText="1"/>
    </xf>
    <xf numFmtId="172" fontId="40" fillId="36" borderId="12" xfId="0" applyNumberFormat="1" applyFont="1" applyFill="1" applyBorder="1" applyAlignment="1">
      <alignment horizontal="center" vertical="center" wrapText="1"/>
    </xf>
    <xf numFmtId="172" fontId="40" fillId="36" borderId="15" xfId="0" applyNumberFormat="1" applyFont="1" applyFill="1" applyBorder="1" applyAlignment="1">
      <alignment horizontal="center" vertical="center" wrapText="1"/>
    </xf>
    <xf numFmtId="172" fontId="40" fillId="36" borderId="14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172" fontId="40" fillId="0" borderId="10" xfId="0" applyNumberFormat="1" applyFont="1" applyFill="1" applyBorder="1" applyAlignment="1">
      <alignment horizontal="center" vertical="center" wrapText="1"/>
    </xf>
    <xf numFmtId="172" fontId="40" fillId="35" borderId="12" xfId="0" applyNumberFormat="1" applyFont="1" applyFill="1" applyBorder="1" applyAlignment="1">
      <alignment horizontal="center" vertical="center" wrapText="1"/>
    </xf>
    <xf numFmtId="172" fontId="40" fillId="35" borderId="14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2" fontId="40" fillId="0" borderId="14" xfId="0" applyNumberFormat="1" applyFont="1" applyFill="1" applyBorder="1" applyAlignment="1">
      <alignment horizontal="center" vertical="center" wrapText="1"/>
    </xf>
    <xf numFmtId="9" fontId="40" fillId="33" borderId="12" xfId="0" applyNumberFormat="1" applyFont="1" applyFill="1" applyBorder="1" applyAlignment="1">
      <alignment horizontal="center" vertical="center" wrapText="1"/>
    </xf>
    <xf numFmtId="9" fontId="40" fillId="33" borderId="14" xfId="0" applyNumberFormat="1" applyFont="1" applyFill="1" applyBorder="1" applyAlignment="1">
      <alignment horizontal="center" vertical="center" wrapText="1"/>
    </xf>
    <xf numFmtId="172" fontId="40" fillId="33" borderId="12" xfId="0" applyNumberFormat="1" applyFont="1" applyFill="1" applyBorder="1" applyAlignment="1">
      <alignment horizontal="center" vertical="center" wrapText="1"/>
    </xf>
    <xf numFmtId="172" fontId="40" fillId="33" borderId="14" xfId="0" applyNumberFormat="1" applyFont="1" applyFill="1" applyBorder="1" applyAlignment="1">
      <alignment horizontal="center" vertical="center" wrapText="1"/>
    </xf>
    <xf numFmtId="2" fontId="40" fillId="33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172" fontId="40" fillId="36" borderId="16" xfId="0" applyNumberFormat="1" applyFont="1" applyFill="1" applyBorder="1" applyAlignment="1">
      <alignment horizontal="center" vertical="center" wrapText="1"/>
    </xf>
    <xf numFmtId="172" fontId="40" fillId="36" borderId="17" xfId="0" applyNumberFormat="1" applyFont="1" applyFill="1" applyBorder="1" applyAlignment="1">
      <alignment horizontal="center" vertical="center" wrapText="1"/>
    </xf>
    <xf numFmtId="172" fontId="40" fillId="36" borderId="13" xfId="0" applyNumberFormat="1" applyFont="1" applyFill="1" applyBorder="1" applyAlignment="1">
      <alignment horizontal="center" vertical="center" wrapText="1"/>
    </xf>
    <xf numFmtId="172" fontId="40" fillId="36" borderId="18" xfId="0" applyNumberFormat="1" applyFont="1" applyFill="1" applyBorder="1" applyAlignment="1">
      <alignment horizontal="center" vertical="center" wrapText="1"/>
    </xf>
    <xf numFmtId="172" fontId="40" fillId="36" borderId="0" xfId="0" applyNumberFormat="1" applyFont="1" applyFill="1" applyBorder="1" applyAlignment="1">
      <alignment horizontal="center" vertical="center" wrapText="1"/>
    </xf>
    <xf numFmtId="172" fontId="40" fillId="36" borderId="19" xfId="0" applyNumberFormat="1" applyFont="1" applyFill="1" applyBorder="1" applyAlignment="1">
      <alignment horizontal="center" vertical="center" wrapText="1"/>
    </xf>
    <xf numFmtId="172" fontId="40" fillId="36" borderId="20" xfId="0" applyNumberFormat="1" applyFont="1" applyFill="1" applyBorder="1" applyAlignment="1">
      <alignment horizontal="center" vertical="center" wrapText="1"/>
    </xf>
    <xf numFmtId="172" fontId="40" fillId="36" borderId="21" xfId="0" applyNumberFormat="1" applyFont="1" applyFill="1" applyBorder="1" applyAlignment="1">
      <alignment horizontal="center" vertical="center" wrapText="1"/>
    </xf>
    <xf numFmtId="172" fontId="40" fillId="36" borderId="22" xfId="0" applyNumberFormat="1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5" borderId="12" xfId="0" applyFont="1" applyFill="1" applyBorder="1" applyAlignment="1">
      <alignment horizontal="center" vertical="center" wrapText="1"/>
    </xf>
    <xf numFmtId="0" fontId="40" fillId="35" borderId="14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1409700</xdr:colOff>
      <xdr:row>2</xdr:row>
      <xdr:rowOff>38100</xdr:rowOff>
    </xdr:to>
    <xdr:pic>
      <xdr:nvPicPr>
        <xdr:cNvPr id="1" name="Рисунок 2" descr="Лого_JbI_Эксперт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7115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92"/>
  <sheetViews>
    <sheetView tabSelected="1" zoomScale="80" zoomScaleNormal="80" zoomScalePageLayoutView="0" workbookViewId="0" topLeftCell="A4">
      <selection activeCell="B17" sqref="B17:G17"/>
    </sheetView>
  </sheetViews>
  <sheetFormatPr defaultColWidth="9.140625" defaultRowHeight="15"/>
  <cols>
    <col min="1" max="1" width="4.7109375" style="1" customWidth="1"/>
    <col min="2" max="2" width="18.7109375" style="1" customWidth="1"/>
    <col min="3" max="3" width="11.8515625" style="1" customWidth="1"/>
    <col min="4" max="4" width="23.8515625" style="1" customWidth="1"/>
    <col min="5" max="6" width="15.57421875" style="1" customWidth="1"/>
    <col min="7" max="8" width="22.140625" style="1" customWidth="1"/>
    <col min="9" max="9" width="22.28125" style="1" customWidth="1"/>
    <col min="10" max="10" width="21.57421875" style="1" customWidth="1"/>
    <col min="11" max="11" width="18.421875" style="1" customWidth="1"/>
    <col min="12" max="12" width="16.7109375" style="1" customWidth="1"/>
    <col min="13" max="13" width="13.57421875" style="1" customWidth="1"/>
    <col min="14" max="14" width="14.421875" style="1" customWidth="1"/>
    <col min="15" max="15" width="13.7109375" style="1" customWidth="1"/>
    <col min="16" max="16" width="14.57421875" style="1" customWidth="1"/>
    <col min="17" max="17" width="19.28125" style="1" customWidth="1"/>
    <col min="18" max="18" width="26.57421875" style="1" customWidth="1"/>
    <col min="19" max="16384" width="9.140625" style="1" customWidth="1"/>
  </cols>
  <sheetData>
    <row r="2" ht="54" customHeight="1"/>
    <row r="3" ht="21" customHeight="1">
      <c r="D3" s="1" t="s">
        <v>7</v>
      </c>
    </row>
    <row r="4" spans="4:8" ht="30.75" customHeight="1">
      <c r="D4" s="51" t="s">
        <v>32</v>
      </c>
      <c r="E4" s="52"/>
      <c r="F4" s="52"/>
      <c r="G4" s="52"/>
      <c r="H4" s="51"/>
    </row>
    <row r="5" spans="1:11" ht="15" customHeight="1">
      <c r="A5" s="6"/>
      <c r="B5" s="6" t="s">
        <v>8</v>
      </c>
      <c r="C5" s="6"/>
      <c r="D5" s="6"/>
      <c r="E5" s="6"/>
      <c r="F5" s="6"/>
      <c r="G5" s="6"/>
      <c r="H5" s="6"/>
      <c r="I5" s="6"/>
      <c r="J5" s="6"/>
      <c r="K5" s="6"/>
    </row>
    <row r="6" spans="1:27" ht="135" customHeight="1">
      <c r="A6" s="97" t="s">
        <v>0</v>
      </c>
      <c r="B6" s="97" t="s">
        <v>5</v>
      </c>
      <c r="C6" s="99" t="s">
        <v>6</v>
      </c>
      <c r="D6" s="99" t="s">
        <v>1</v>
      </c>
      <c r="E6" s="101" t="s">
        <v>13</v>
      </c>
      <c r="F6" s="99" t="s">
        <v>2</v>
      </c>
      <c r="G6" s="97" t="s">
        <v>4</v>
      </c>
      <c r="H6" s="99" t="s">
        <v>19</v>
      </c>
      <c r="I6" s="101" t="s">
        <v>14</v>
      </c>
      <c r="J6" s="97" t="s">
        <v>3</v>
      </c>
      <c r="K6" s="103" t="s">
        <v>31</v>
      </c>
      <c r="L6" s="97" t="s">
        <v>21</v>
      </c>
      <c r="M6" s="94" t="s">
        <v>28</v>
      </c>
      <c r="N6" s="95"/>
      <c r="O6" s="95"/>
      <c r="P6" s="96"/>
      <c r="Q6" s="97" t="s">
        <v>29</v>
      </c>
      <c r="R6" s="83" t="s">
        <v>30</v>
      </c>
      <c r="S6" s="27"/>
      <c r="T6" s="27"/>
      <c r="U6" s="27"/>
      <c r="V6" s="2"/>
      <c r="W6" s="2"/>
      <c r="X6" s="2"/>
      <c r="Y6" s="2"/>
      <c r="Z6" s="2"/>
      <c r="AA6" s="2"/>
    </row>
    <row r="7" spans="1:27" ht="28.5" customHeight="1">
      <c r="A7" s="98"/>
      <c r="B7" s="98"/>
      <c r="C7" s="100"/>
      <c r="D7" s="100"/>
      <c r="E7" s="102"/>
      <c r="F7" s="100"/>
      <c r="G7" s="98"/>
      <c r="H7" s="100"/>
      <c r="I7" s="102"/>
      <c r="J7" s="98"/>
      <c r="K7" s="104"/>
      <c r="L7" s="98"/>
      <c r="M7" s="34" t="s">
        <v>24</v>
      </c>
      <c r="N7" s="34" t="s">
        <v>25</v>
      </c>
      <c r="O7" s="34" t="s">
        <v>26</v>
      </c>
      <c r="P7" s="34" t="s">
        <v>27</v>
      </c>
      <c r="Q7" s="98"/>
      <c r="R7" s="84"/>
      <c r="S7" s="27"/>
      <c r="T7" s="27"/>
      <c r="U7" s="27"/>
      <c r="V7" s="2"/>
      <c r="W7" s="2"/>
      <c r="X7" s="2"/>
      <c r="Y7" s="2"/>
      <c r="Z7" s="2"/>
      <c r="AA7" s="2"/>
    </row>
    <row r="8" spans="1:27" ht="29.25" customHeight="1">
      <c r="A8" s="8">
        <v>1</v>
      </c>
      <c r="B8" s="7" t="s">
        <v>9</v>
      </c>
      <c r="C8" s="40">
        <v>700</v>
      </c>
      <c r="D8" s="43">
        <v>24439727</v>
      </c>
      <c r="E8" s="55">
        <v>0.003</v>
      </c>
      <c r="F8" s="47">
        <v>0.5</v>
      </c>
      <c r="G8" s="9">
        <f>D8*F8</f>
        <v>12219863.5</v>
      </c>
      <c r="H8" s="43">
        <v>7000</v>
      </c>
      <c r="I8" s="59">
        <v>80000</v>
      </c>
      <c r="J8" s="31">
        <f>D8-G8</f>
        <v>12219863.5</v>
      </c>
      <c r="K8" s="50">
        <f>J8/C8*50</f>
        <v>872847.3928571427</v>
      </c>
      <c r="L8" s="9">
        <f>(D8-D8/C8*50)*E8</f>
        <v>68082.09664285716</v>
      </c>
      <c r="M8" s="32">
        <f>(Q8-H8)*0.2+H8</f>
        <v>12408.209664285716</v>
      </c>
      <c r="N8" s="32">
        <f>(Q8-H8)*0.4+H8</f>
        <v>17816.419328571432</v>
      </c>
      <c r="O8" s="32">
        <f>(Q8-H8)*0.6+H8</f>
        <v>23224.628992857146</v>
      </c>
      <c r="P8" s="32">
        <f>(Q8-H8)*0.8+H8</f>
        <v>28632.838657142864</v>
      </c>
      <c r="Q8" s="10">
        <f>(J8-K8)*E8</f>
        <v>34041.04832142858</v>
      </c>
      <c r="R8" s="53">
        <f>((L8-H8)*2+H8*4+L8)-(M8+N8+O8+P8+Q8)-I8</f>
        <v>22123.144964285733</v>
      </c>
      <c r="S8" s="25"/>
      <c r="T8" s="25"/>
      <c r="U8" s="25"/>
      <c r="V8" s="3"/>
      <c r="W8" s="3"/>
      <c r="X8" s="3"/>
      <c r="Y8" s="3"/>
      <c r="Z8" s="3"/>
      <c r="AA8" s="3"/>
    </row>
    <row r="9" spans="1:27" ht="15">
      <c r="A9" s="11">
        <v>2</v>
      </c>
      <c r="B9" s="12" t="s">
        <v>10</v>
      </c>
      <c r="C9" s="41">
        <v>450</v>
      </c>
      <c r="D9" s="45">
        <v>30812500</v>
      </c>
      <c r="E9" s="56">
        <v>0.003</v>
      </c>
      <c r="F9" s="48">
        <v>0.4</v>
      </c>
      <c r="G9" s="13">
        <f>D9*F9</f>
        <v>12325000</v>
      </c>
      <c r="H9" s="44">
        <v>10000</v>
      </c>
      <c r="I9" s="60">
        <v>80000</v>
      </c>
      <c r="J9" s="31">
        <f>D9-G9</f>
        <v>18487500</v>
      </c>
      <c r="K9" s="50">
        <f>J9/C9*20</f>
        <v>821666.6666666667</v>
      </c>
      <c r="L9" s="13">
        <f>(D9-D9/C9*20)*E9</f>
        <v>88329.16666666667</v>
      </c>
      <c r="M9" s="32">
        <f>(Q9-H9)*0.2+H9</f>
        <v>18599.5</v>
      </c>
      <c r="N9" s="32">
        <f>(Q9-H9)*0.4+H9</f>
        <v>27199</v>
      </c>
      <c r="O9" s="32">
        <f>(Q9-H9)*0.6+H9</f>
        <v>35798.5</v>
      </c>
      <c r="P9" s="32">
        <f>(Q9-H9)*0.8+H9</f>
        <v>44398</v>
      </c>
      <c r="Q9" s="14">
        <f>(J9-K9)*E9</f>
        <v>52997.5</v>
      </c>
      <c r="R9" s="54">
        <f>((L9-H9)*2+H9*4+L9)-(M9+N9+O9+P9+Q9)-I9</f>
        <v>25995</v>
      </c>
      <c r="S9" s="25"/>
      <c r="T9" s="25"/>
      <c r="U9" s="25"/>
      <c r="V9" s="3"/>
      <c r="W9" s="3"/>
      <c r="X9" s="3"/>
      <c r="Y9" s="3"/>
      <c r="Z9" s="3"/>
      <c r="AA9" s="3"/>
    </row>
    <row r="10" spans="1:27" ht="15" customHeight="1">
      <c r="A10" s="70">
        <v>3</v>
      </c>
      <c r="B10" s="82" t="s">
        <v>11</v>
      </c>
      <c r="C10" s="81">
        <v>2681</v>
      </c>
      <c r="D10" s="79">
        <v>20000000</v>
      </c>
      <c r="E10" s="55">
        <v>0.003</v>
      </c>
      <c r="F10" s="77">
        <v>0.4</v>
      </c>
      <c r="G10" s="75">
        <f>D10*F10</f>
        <v>8000000</v>
      </c>
      <c r="H10" s="67"/>
      <c r="I10" s="72">
        <v>80000</v>
      </c>
      <c r="J10" s="71">
        <f>D10-G10</f>
        <v>12000000</v>
      </c>
      <c r="K10" s="62" t="s">
        <v>22</v>
      </c>
      <c r="L10" s="32">
        <f>D10*E10</f>
        <v>60000</v>
      </c>
      <c r="M10" s="85"/>
      <c r="N10" s="86"/>
      <c r="O10" s="86"/>
      <c r="P10" s="87"/>
      <c r="Q10" s="31">
        <f>J10*E10</f>
        <v>36000</v>
      </c>
      <c r="R10" s="54">
        <f>(L10-Q10)*5-I10</f>
        <v>40000</v>
      </c>
      <c r="S10" s="25"/>
      <c r="T10" s="25"/>
      <c r="U10" s="25"/>
      <c r="V10" s="3"/>
      <c r="W10" s="3"/>
      <c r="X10" s="3"/>
      <c r="Y10" s="3"/>
      <c r="Z10" s="3"/>
      <c r="AA10" s="3"/>
    </row>
    <row r="11" spans="1:21" ht="14.25" customHeight="1">
      <c r="A11" s="70"/>
      <c r="B11" s="82"/>
      <c r="C11" s="81"/>
      <c r="D11" s="80"/>
      <c r="E11" s="57">
        <v>0.015</v>
      </c>
      <c r="F11" s="78"/>
      <c r="G11" s="76"/>
      <c r="H11" s="68"/>
      <c r="I11" s="73"/>
      <c r="J11" s="71"/>
      <c r="K11" s="63"/>
      <c r="L11" s="32">
        <f>D10*E11</f>
        <v>300000</v>
      </c>
      <c r="M11" s="88"/>
      <c r="N11" s="89"/>
      <c r="O11" s="89"/>
      <c r="P11" s="90"/>
      <c r="Q11" s="31">
        <f>J10*E11</f>
        <v>180000</v>
      </c>
      <c r="R11" s="54">
        <f>(L11-Q11)*5-I10</f>
        <v>520000</v>
      </c>
      <c r="S11" s="6"/>
      <c r="T11" s="6"/>
      <c r="U11" s="6"/>
    </row>
    <row r="12" spans="1:27" ht="15">
      <c r="A12" s="15">
        <v>4</v>
      </c>
      <c r="B12" s="16" t="s">
        <v>12</v>
      </c>
      <c r="C12" s="42">
        <v>3500</v>
      </c>
      <c r="D12" s="46">
        <v>45674366.59</v>
      </c>
      <c r="E12" s="58">
        <v>0.02</v>
      </c>
      <c r="F12" s="49">
        <v>0.3</v>
      </c>
      <c r="G12" s="17">
        <f>D12*F12</f>
        <v>13702309.977</v>
      </c>
      <c r="H12" s="69"/>
      <c r="I12" s="61">
        <v>100000</v>
      </c>
      <c r="J12" s="17">
        <f>D12-G12</f>
        <v>31972056.613000005</v>
      </c>
      <c r="K12" s="64"/>
      <c r="L12" s="33">
        <f>D12*E12</f>
        <v>913487.3318</v>
      </c>
      <c r="M12" s="91"/>
      <c r="N12" s="92"/>
      <c r="O12" s="92"/>
      <c r="P12" s="93"/>
      <c r="Q12" s="31">
        <f>J12*E12</f>
        <v>639441.1322600001</v>
      </c>
      <c r="R12" s="54">
        <f>(L12-Q12)*5-I12</f>
        <v>1270230.9976999997</v>
      </c>
      <c r="S12" s="25"/>
      <c r="T12" s="25"/>
      <c r="U12" s="25"/>
      <c r="V12" s="3"/>
      <c r="W12" s="3"/>
      <c r="X12" s="3"/>
      <c r="Y12" s="3"/>
      <c r="Z12" s="3"/>
      <c r="AA12" s="3"/>
    </row>
    <row r="13" spans="1:27" s="5" customFormat="1" ht="22.5" customHeight="1">
      <c r="A13" s="18"/>
      <c r="B13" s="19"/>
      <c r="C13" s="20"/>
      <c r="D13" s="21"/>
      <c r="E13" s="21"/>
      <c r="F13" s="22"/>
      <c r="G13" s="21"/>
      <c r="H13" s="21"/>
      <c r="I13" s="21"/>
      <c r="J13" s="21"/>
      <c r="K13" s="23"/>
      <c r="L13" s="21"/>
      <c r="M13" s="21"/>
      <c r="N13" s="21"/>
      <c r="O13" s="21"/>
      <c r="P13" s="21"/>
      <c r="Q13" s="21"/>
      <c r="R13" s="24"/>
      <c r="S13" s="28"/>
      <c r="T13" s="28"/>
      <c r="U13" s="28"/>
      <c r="V13" s="4"/>
      <c r="W13" s="4"/>
      <c r="X13" s="4"/>
      <c r="Y13" s="4"/>
      <c r="Z13" s="4"/>
      <c r="AA13" s="4"/>
    </row>
    <row r="14" spans="1:24" s="5" customFormat="1" ht="85.5" customHeight="1">
      <c r="A14" s="18"/>
      <c r="B14" s="66" t="s">
        <v>20</v>
      </c>
      <c r="C14" s="66"/>
      <c r="D14" s="66"/>
      <c r="E14" s="66"/>
      <c r="F14" s="66"/>
      <c r="G14" s="66"/>
      <c r="H14" s="35"/>
      <c r="I14" s="21"/>
      <c r="K14" s="19"/>
      <c r="L14" s="19"/>
      <c r="M14" s="19"/>
      <c r="O14" s="28"/>
      <c r="P14" s="28"/>
      <c r="Q14" s="28"/>
      <c r="R14" s="28"/>
      <c r="S14" s="4"/>
      <c r="T14" s="4"/>
      <c r="U14" s="4"/>
      <c r="V14" s="4"/>
      <c r="W14" s="4"/>
      <c r="X14" s="4"/>
    </row>
    <row r="15" spans="1:24" s="5" customFormat="1" ht="46.5" customHeight="1">
      <c r="A15" s="18"/>
      <c r="B15" s="74" t="s">
        <v>15</v>
      </c>
      <c r="C15" s="74"/>
      <c r="D15" s="74"/>
      <c r="E15" s="74"/>
      <c r="F15" s="74"/>
      <c r="G15" s="74"/>
      <c r="H15" s="36"/>
      <c r="I15" s="21"/>
      <c r="K15" s="39"/>
      <c r="L15" s="39"/>
      <c r="M15" s="39"/>
      <c r="N15" s="28"/>
      <c r="O15" s="28"/>
      <c r="P15" s="28"/>
      <c r="Q15" s="28"/>
      <c r="R15" s="28"/>
      <c r="S15" s="4"/>
      <c r="T15" s="4"/>
      <c r="U15" s="4"/>
      <c r="V15" s="4"/>
      <c r="W15" s="4"/>
      <c r="X15" s="4"/>
    </row>
    <row r="16" spans="1:24" ht="52.5" customHeight="1">
      <c r="A16" s="25"/>
      <c r="B16" s="65" t="s">
        <v>16</v>
      </c>
      <c r="C16" s="65"/>
      <c r="D16" s="65"/>
      <c r="E16" s="65"/>
      <c r="F16" s="65"/>
      <c r="G16" s="65"/>
      <c r="H16" s="37"/>
      <c r="I16" s="25"/>
      <c r="K16" s="39"/>
      <c r="L16" s="39"/>
      <c r="M16" s="39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7" ht="70.5" customHeight="1">
      <c r="A17" s="25"/>
      <c r="B17" s="105" t="s">
        <v>33</v>
      </c>
      <c r="C17" s="65"/>
      <c r="D17" s="65"/>
      <c r="E17" s="65"/>
      <c r="F17" s="65"/>
      <c r="G17" s="65"/>
      <c r="H17" s="37"/>
      <c r="I17" s="25"/>
      <c r="J17" s="25"/>
      <c r="K17" s="25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280.5" customHeight="1">
      <c r="A18" s="25"/>
      <c r="B18" s="65" t="s">
        <v>18</v>
      </c>
      <c r="C18" s="65"/>
      <c r="D18" s="65"/>
      <c r="E18" s="65"/>
      <c r="F18" s="65"/>
      <c r="G18" s="65"/>
      <c r="H18" s="37"/>
      <c r="I18" s="25"/>
      <c r="J18" s="25"/>
      <c r="K18" s="25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63.75" customHeight="1">
      <c r="A19" s="25"/>
      <c r="B19" s="65" t="s">
        <v>17</v>
      </c>
      <c r="C19" s="65"/>
      <c r="D19" s="65"/>
      <c r="E19" s="65"/>
      <c r="F19" s="65"/>
      <c r="G19" s="65"/>
      <c r="H19" s="37"/>
      <c r="I19" s="25"/>
      <c r="J19" s="25"/>
      <c r="K19" s="25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51.75" customHeight="1">
      <c r="A20" s="25"/>
      <c r="B20" s="65" t="s">
        <v>23</v>
      </c>
      <c r="C20" s="65"/>
      <c r="D20" s="65"/>
      <c r="E20" s="65"/>
      <c r="F20" s="65"/>
      <c r="G20" s="65"/>
      <c r="H20" s="38"/>
      <c r="I20" s="25"/>
      <c r="J20" s="25"/>
      <c r="K20" s="25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24" customHeight="1">
      <c r="A21" s="25"/>
      <c r="H21" s="37"/>
      <c r="I21" s="25"/>
      <c r="J21" s="25"/>
      <c r="K21" s="25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.75" customHeight="1">
      <c r="A22" s="25"/>
      <c r="B22" s="26">
        <v>43140</v>
      </c>
      <c r="C22" s="29"/>
      <c r="D22" s="29"/>
      <c r="E22" s="29"/>
      <c r="F22" s="29"/>
      <c r="G22" s="25"/>
      <c r="H22" s="25"/>
      <c r="I22" s="25"/>
      <c r="J22" s="25"/>
      <c r="K22" s="25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4.25">
      <c r="A23" s="25"/>
      <c r="B23" s="29"/>
      <c r="C23" s="29"/>
      <c r="D23" s="29"/>
      <c r="E23" s="29"/>
      <c r="F23" s="29"/>
      <c r="G23" s="25"/>
      <c r="H23" s="25"/>
      <c r="I23" s="25"/>
      <c r="J23" s="25"/>
      <c r="K23" s="25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4.25">
      <c r="A24" s="25"/>
      <c r="B24" s="29"/>
      <c r="C24" s="29"/>
      <c r="D24" s="29"/>
      <c r="E24" s="29"/>
      <c r="F24" s="29"/>
      <c r="G24" s="25"/>
      <c r="H24" s="25"/>
      <c r="I24" s="25"/>
      <c r="J24" s="25"/>
      <c r="K24" s="25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11" ht="18" customHeight="1">
      <c r="A25" s="6"/>
      <c r="B25" s="29"/>
      <c r="C25" s="29"/>
      <c r="D25" s="29"/>
      <c r="E25" s="29"/>
      <c r="F25" s="29"/>
      <c r="G25" s="6"/>
      <c r="H25" s="6"/>
      <c r="J25" s="6"/>
      <c r="K25" s="6"/>
    </row>
    <row r="26" spans="1:11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4.25">
      <c r="A27" s="6"/>
      <c r="B27" s="30"/>
      <c r="C27" s="30"/>
      <c r="D27" s="30"/>
      <c r="E27" s="30"/>
      <c r="F27" s="30"/>
      <c r="G27" s="6"/>
      <c r="H27" s="6"/>
      <c r="I27" s="6"/>
      <c r="J27" s="6"/>
      <c r="K27" s="6"/>
    </row>
    <row r="28" spans="1:11" ht="14.25">
      <c r="A28" s="6"/>
      <c r="B28" s="30"/>
      <c r="C28" s="30"/>
      <c r="D28" s="30"/>
      <c r="E28" s="30"/>
      <c r="F28" s="30"/>
      <c r="G28" s="6"/>
      <c r="H28" s="6"/>
      <c r="I28" s="6"/>
      <c r="J28" s="6"/>
      <c r="K28" s="6"/>
    </row>
    <row r="29" spans="1:11" ht="14.25">
      <c r="A29" s="6"/>
      <c r="B29" s="30"/>
      <c r="C29" s="30"/>
      <c r="D29" s="30"/>
      <c r="E29" s="30"/>
      <c r="F29" s="30"/>
      <c r="G29" s="6"/>
      <c r="H29" s="6"/>
      <c r="I29" s="6"/>
      <c r="J29" s="6"/>
      <c r="K29" s="6"/>
    </row>
    <row r="30" spans="1:11" ht="56.25" customHeight="1">
      <c r="A30" s="6"/>
      <c r="B30" s="30"/>
      <c r="C30" s="30"/>
      <c r="D30" s="30"/>
      <c r="E30" s="30"/>
      <c r="F30" s="30"/>
      <c r="G30" s="6"/>
      <c r="H30" s="6"/>
      <c r="I30" s="6"/>
      <c r="J30" s="6"/>
      <c r="K30" s="6"/>
    </row>
    <row r="31" spans="1:11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4.25">
      <c r="A32" s="6"/>
      <c r="B32" s="30"/>
      <c r="C32" s="30"/>
      <c r="D32" s="30"/>
      <c r="E32" s="30"/>
      <c r="F32" s="30"/>
      <c r="G32" s="6"/>
      <c r="H32" s="6"/>
      <c r="I32" s="6"/>
      <c r="J32" s="6"/>
      <c r="K32" s="6"/>
    </row>
    <row r="33" spans="1:11" ht="14.25">
      <c r="A33" s="6"/>
      <c r="B33" s="30"/>
      <c r="C33" s="30"/>
      <c r="D33" s="30"/>
      <c r="E33" s="30"/>
      <c r="F33" s="30"/>
      <c r="G33" s="6"/>
      <c r="H33" s="6"/>
      <c r="I33" s="6"/>
      <c r="J33" s="6"/>
      <c r="K33" s="6"/>
    </row>
    <row r="34" spans="1:11" ht="14.25">
      <c r="A34" s="6"/>
      <c r="B34" s="30"/>
      <c r="C34" s="30"/>
      <c r="D34" s="30"/>
      <c r="E34" s="30"/>
      <c r="F34" s="30"/>
      <c r="G34" s="6"/>
      <c r="H34" s="6"/>
      <c r="I34" s="6"/>
      <c r="J34" s="6"/>
      <c r="K34" s="6"/>
    </row>
    <row r="35" spans="1:11" ht="51" customHeight="1">
      <c r="A35" s="6"/>
      <c r="B35" s="30"/>
      <c r="C35" s="30"/>
      <c r="D35" s="30"/>
      <c r="E35" s="30"/>
      <c r="F35" s="30"/>
      <c r="G35" s="6"/>
      <c r="H35" s="6"/>
      <c r="I35" s="6"/>
      <c r="J35" s="6"/>
      <c r="K35" s="6"/>
    </row>
    <row r="36" spans="1:11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4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4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4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4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4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4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</sheetData>
  <sheetProtection/>
  <mergeCells count="33">
    <mergeCell ref="H6:H7"/>
    <mergeCell ref="I6:I7"/>
    <mergeCell ref="J6:J7"/>
    <mergeCell ref="K6:K7"/>
    <mergeCell ref="Q6:Q7"/>
    <mergeCell ref="L6:L7"/>
    <mergeCell ref="R6:R7"/>
    <mergeCell ref="M10:P12"/>
    <mergeCell ref="M6:P6"/>
    <mergeCell ref="A6:A7"/>
    <mergeCell ref="B6:B7"/>
    <mergeCell ref="C6:C7"/>
    <mergeCell ref="D6:D7"/>
    <mergeCell ref="E6:E7"/>
    <mergeCell ref="F6:F7"/>
    <mergeCell ref="G6:G7"/>
    <mergeCell ref="B20:G20"/>
    <mergeCell ref="A10:A11"/>
    <mergeCell ref="J10:J11"/>
    <mergeCell ref="I10:I11"/>
    <mergeCell ref="B15:G15"/>
    <mergeCell ref="G10:G11"/>
    <mergeCell ref="F10:F11"/>
    <mergeCell ref="D10:D11"/>
    <mergeCell ref="C10:C11"/>
    <mergeCell ref="B10:B11"/>
    <mergeCell ref="K10:K12"/>
    <mergeCell ref="B17:G17"/>
    <mergeCell ref="B18:G18"/>
    <mergeCell ref="B19:G19"/>
    <mergeCell ref="B14:G14"/>
    <mergeCell ref="B16:G16"/>
    <mergeCell ref="H10:H1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2"/>
  <ignoredErrors>
    <ignoredError sqref="L1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2018-03-29T12:48:04Z</dcterms:modified>
  <cp:category/>
  <cp:version/>
  <cp:contentType/>
  <cp:contentStatus/>
</cp:coreProperties>
</file>